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F:\Francisco Dropbox\Francisco Flores\FITSNR\arbolesQhablan\Stem_Analysis\"/>
    </mc:Choice>
  </mc:AlternateContent>
  <xr:revisionPtr revIDLastSave="0" documentId="13_ncr:1_{918C13D8-024D-4C04-9541-4AA04B515108}" xr6:coauthVersionLast="47" xr6:coauthVersionMax="47" xr10:uidLastSave="{00000000-0000-0000-0000-000000000000}"/>
  <bookViews>
    <workbookView xWindow="-110" yWindow="-110" windowWidth="38620" windowHeight="21360" xr2:uid="{ED9DCFC0-45C0-43E9-B844-A36084B89DEE}"/>
  </bookViews>
  <sheets>
    <sheet name="Tree ring data" sheetId="5" r:id="rId1"/>
    <sheet name="Allometric Equation" sheetId="4"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8" i="5" l="1"/>
  <c r="X9" i="5"/>
  <c r="X10" i="5"/>
  <c r="X11" i="5"/>
  <c r="X12" i="5"/>
  <c r="X13" i="5"/>
  <c r="X14" i="5"/>
  <c r="X15" i="5"/>
  <c r="X16" i="5"/>
  <c r="X17" i="5"/>
  <c r="X18" i="5"/>
  <c r="X19" i="5"/>
  <c r="X20" i="5"/>
  <c r="X21" i="5"/>
  <c r="X22" i="5"/>
  <c r="X23" i="5"/>
  <c r="X24" i="5"/>
  <c r="X25" i="5"/>
  <c r="X26" i="5"/>
  <c r="X27" i="5"/>
  <c r="X28" i="5"/>
  <c r="X29" i="5"/>
  <c r="X30" i="5"/>
  <c r="X31" i="5"/>
  <c r="X7" i="5"/>
  <c r="R10" i="5"/>
  <c r="S10" i="5"/>
  <c r="T10" i="5" s="1"/>
  <c r="U10" i="5"/>
  <c r="V10" i="5"/>
  <c r="W10" i="5"/>
  <c r="R11" i="5"/>
  <c r="S11" i="5"/>
  <c r="T11" i="5"/>
  <c r="U11" i="5"/>
  <c r="V11" i="5" s="1"/>
  <c r="W11" i="5"/>
  <c r="R12" i="5"/>
  <c r="S12" i="5"/>
  <c r="U12" i="5" s="1"/>
  <c r="T12" i="5"/>
  <c r="R13" i="5"/>
  <c r="S13" i="5"/>
  <c r="T13" i="5" s="1"/>
  <c r="R14" i="5"/>
  <c r="S14" i="5"/>
  <c r="T15" i="5" s="1"/>
  <c r="U14" i="5"/>
  <c r="W14" i="5" s="1"/>
  <c r="R15" i="5"/>
  <c r="S15" i="5"/>
  <c r="U15" i="5"/>
  <c r="V15" i="5" s="1"/>
  <c r="R16" i="5"/>
  <c r="S16" i="5"/>
  <c r="T17" i="5" s="1"/>
  <c r="T16" i="5"/>
  <c r="U16" i="5"/>
  <c r="V17" i="5" s="1"/>
  <c r="W16" i="5"/>
  <c r="R17" i="5"/>
  <c r="S17" i="5"/>
  <c r="U17" i="5"/>
  <c r="W17" i="5"/>
  <c r="R18" i="5"/>
  <c r="S18" i="5"/>
  <c r="U18" i="5" s="1"/>
  <c r="T18" i="5"/>
  <c r="R19" i="5"/>
  <c r="S19" i="5"/>
  <c r="T19" i="5" s="1"/>
  <c r="R20" i="5"/>
  <c r="S20" i="5"/>
  <c r="U20" i="5"/>
  <c r="W20" i="5" s="1"/>
  <c r="R21" i="5"/>
  <c r="S21" i="5"/>
  <c r="T21" i="5"/>
  <c r="U21" i="5"/>
  <c r="V21" i="5" s="1"/>
  <c r="R22" i="5"/>
  <c r="S22" i="5"/>
  <c r="U22" i="5" s="1"/>
  <c r="T22" i="5"/>
  <c r="R23" i="5"/>
  <c r="S23" i="5"/>
  <c r="T24" i="5" s="1"/>
  <c r="T23" i="5"/>
  <c r="U23" i="5"/>
  <c r="W23" i="5"/>
  <c r="R24" i="5"/>
  <c r="S24" i="5"/>
  <c r="U24" i="5"/>
  <c r="W24" i="5" s="1"/>
  <c r="V24" i="5"/>
  <c r="R25" i="5"/>
  <c r="S25" i="5"/>
  <c r="T26" i="5" s="1"/>
  <c r="U25" i="5"/>
  <c r="V26" i="5" s="1"/>
  <c r="V25" i="5"/>
  <c r="W25" i="5"/>
  <c r="R26" i="5"/>
  <c r="S26" i="5"/>
  <c r="U26" i="5"/>
  <c r="W26" i="5"/>
  <c r="R27" i="5"/>
  <c r="S27" i="5"/>
  <c r="T27" i="5"/>
  <c r="U27" i="5"/>
  <c r="V27" i="5" s="1"/>
  <c r="W27" i="5"/>
  <c r="R28" i="5"/>
  <c r="S28" i="5"/>
  <c r="U28" i="5" s="1"/>
  <c r="T28" i="5"/>
  <c r="R29" i="5"/>
  <c r="S29" i="5"/>
  <c r="T29" i="5" s="1"/>
  <c r="R30" i="5"/>
  <c r="S30" i="5"/>
  <c r="T31" i="5" s="1"/>
  <c r="U30" i="5"/>
  <c r="W30" i="5" s="1"/>
  <c r="R31" i="5"/>
  <c r="S31" i="5"/>
  <c r="U31" i="5"/>
  <c r="V31" i="5" s="1"/>
  <c r="Q9" i="5"/>
  <c r="R9" i="5"/>
  <c r="S9" i="5"/>
  <c r="U9" i="5" s="1"/>
  <c r="T9" i="5"/>
  <c r="Q10" i="5"/>
  <c r="Q11" i="5"/>
  <c r="Q12" i="5"/>
  <c r="Q13" i="5"/>
  <c r="Q14" i="5"/>
  <c r="Q15" i="5"/>
  <c r="Q16" i="5"/>
  <c r="Q17" i="5"/>
  <c r="Q18" i="5"/>
  <c r="Q19" i="5"/>
  <c r="Q20" i="5"/>
  <c r="Q21" i="5"/>
  <c r="Q22" i="5"/>
  <c r="Q23" i="5"/>
  <c r="Q24" i="5"/>
  <c r="Q25" i="5"/>
  <c r="Q26" i="5"/>
  <c r="Q27" i="5"/>
  <c r="Q28" i="5"/>
  <c r="Q29" i="5"/>
  <c r="Q30" i="5"/>
  <c r="Q31" i="5"/>
  <c r="R8" i="5"/>
  <c r="R7" i="5"/>
  <c r="V23" i="5" l="1"/>
  <c r="V22" i="5"/>
  <c r="W22" i="5"/>
  <c r="V28" i="5"/>
  <c r="W28" i="5"/>
  <c r="V12" i="5"/>
  <c r="W12" i="5"/>
  <c r="V18" i="5"/>
  <c r="W18" i="5"/>
  <c r="T30" i="5"/>
  <c r="V16" i="5"/>
  <c r="T14" i="5"/>
  <c r="T25" i="5"/>
  <c r="W31" i="5"/>
  <c r="U29" i="5"/>
  <c r="T20" i="5"/>
  <c r="W15" i="5"/>
  <c r="U13" i="5"/>
  <c r="W21" i="5"/>
  <c r="U19" i="5"/>
  <c r="V9" i="5"/>
  <c r="W9" i="5"/>
  <c r="O8" i="5"/>
  <c r="O9" i="5"/>
  <c r="O10" i="5"/>
  <c r="O11" i="5"/>
  <c r="O12" i="5"/>
  <c r="O13" i="5"/>
  <c r="O14" i="5"/>
  <c r="O15" i="5"/>
  <c r="O16" i="5"/>
  <c r="O17" i="5"/>
  <c r="O18" i="5"/>
  <c r="O19" i="5"/>
  <c r="O20" i="5"/>
  <c r="O21" i="5"/>
  <c r="O22" i="5"/>
  <c r="O23" i="5"/>
  <c r="O24" i="5"/>
  <c r="O25" i="5"/>
  <c r="O26" i="5"/>
  <c r="O27" i="5"/>
  <c r="O28" i="5"/>
  <c r="O29" i="5"/>
  <c r="O30" i="5"/>
  <c r="O31" i="5"/>
  <c r="O7" i="5"/>
  <c r="Q7" i="5" s="1"/>
  <c r="S7" i="5" s="1"/>
  <c r="U7" i="5" s="1"/>
  <c r="V29" i="5" l="1"/>
  <c r="W29" i="5"/>
  <c r="V30" i="5"/>
  <c r="V19" i="5"/>
  <c r="W19" i="5"/>
  <c r="V20" i="5"/>
  <c r="V14" i="5"/>
  <c r="V13" i="5"/>
  <c r="W13" i="5"/>
  <c r="V7" i="5"/>
  <c r="W7" i="5"/>
  <c r="Q8" i="5"/>
  <c r="S8" i="5" s="1"/>
  <c r="U8" i="5" s="1"/>
  <c r="V8" i="5" l="1"/>
  <c r="W8" i="5"/>
  <c r="T8" i="5"/>
</calcChain>
</file>

<file path=xl/sharedStrings.xml><?xml version="1.0" encoding="utf-8"?>
<sst xmlns="http://schemas.openxmlformats.org/spreadsheetml/2006/main" count="18" uniqueCount="18">
  <si>
    <t>Year</t>
  </si>
  <si>
    <t>Age</t>
  </si>
  <si>
    <t>1st radius (cm)</t>
  </si>
  <si>
    <t>2nd radius (cm)</t>
  </si>
  <si>
    <t>Stem section at 1.4 m</t>
  </si>
  <si>
    <t>Bark_Thickness (cm)</t>
  </si>
  <si>
    <t>Average Radius (cm)</t>
  </si>
  <si>
    <t>DBH (cm)</t>
  </si>
  <si>
    <t>Biomass (kg)</t>
  </si>
  <si>
    <t>Biomass increment (kg/year)</t>
  </si>
  <si>
    <t>Carbon Stock Tree (kg of CO2_eq)</t>
  </si>
  <si>
    <t>Carbon Sequestration Tree (kg of CO2_eq/year)</t>
  </si>
  <si>
    <t>Carbon Stock Forest (ton of CO2_eq/ha)</t>
  </si>
  <si>
    <r>
      <t xml:space="preserve">Gonzalez-Benecke, Carlos A., Gezan, Salvador A., Albaugh, Timothy J., Allen, H. Lee, Burkhart, Harold E., Fox, Thomas R., Jokela, Eric J., Maier, Chris A., Martin, Timothy A., Rubilar, Rafael A., Samuelson,Lisa J. 2014. </t>
    </r>
    <r>
      <rPr>
        <b/>
        <sz val="8"/>
        <color rgb="FF1B1B1B"/>
        <rFont val="Arial"/>
        <family val="2"/>
      </rPr>
      <t>Local and general above-stump biomass functions for loblolly pine and slash pine trees</t>
    </r>
    <r>
      <rPr>
        <sz val="8"/>
        <color rgb="FF1B1B1B"/>
        <rFont val="Arial"/>
        <family val="2"/>
      </rPr>
      <t>. Forest Ecology and Management, 334:254-276 23 p</t>
    </r>
  </si>
  <si>
    <t>Tree ring size data for a Loblolly pine tree was collected as part of Silviculture 304 class at NC State University and were provided by Dr. H. Lee Allen</t>
  </si>
  <si>
    <t>Basal Area (cm2/tree)</t>
  </si>
  <si>
    <t># trees/ha</t>
  </si>
  <si>
    <t>Carbon Sequestration Forest (ton of CO2_eq/ha/year)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</si>
</sst>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b/>
      <sz val="11"/>
      <color theme="1"/>
      <name val="Calibri"/>
      <family val="2"/>
      <scheme val="minor"/>
    </font>
    <font>
      <sz val="8"/>
      <name val="Calibri"/>
      <family val="2"/>
      <scheme val="minor"/>
    </font>
    <font>
      <sz val="8"/>
      <color rgb="FF1B1B1B"/>
      <name val="Arial"/>
      <family val="2"/>
    </font>
    <font>
      <b/>
      <sz val="8"/>
      <color rgb="FF1B1B1B"/>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s>
  <borders count="1">
    <border>
      <left/>
      <right/>
      <top/>
      <bottom/>
      <diagonal/>
    </border>
  </borders>
  <cellStyleXfs count="1">
    <xf numFmtId="0" fontId="0" fillId="0" borderId="0"/>
  </cellStyleXfs>
  <cellXfs count="12">
    <xf numFmtId="0" fontId="0" fillId="0" borderId="0" xfId="0"/>
    <xf numFmtId="164" fontId="0" fillId="0" borderId="0" xfId="0" applyNumberFormat="1"/>
    <xf numFmtId="0" fontId="0" fillId="3" borderId="0" xfId="0" applyFill="1"/>
    <xf numFmtId="164" fontId="0" fillId="3" borderId="0" xfId="0" applyNumberFormat="1" applyFill="1"/>
    <xf numFmtId="0" fontId="1" fillId="0" borderId="0" xfId="0" applyFont="1"/>
    <xf numFmtId="2" fontId="0" fillId="0" borderId="0" xfId="0" applyNumberFormat="1"/>
    <xf numFmtId="1" fontId="0" fillId="0" borderId="0" xfId="0" applyNumberFormat="1"/>
    <xf numFmtId="0" fontId="3" fillId="0" borderId="0" xfId="0" applyFont="1" applyAlignment="1">
      <alignment wrapText="1"/>
    </xf>
    <xf numFmtId="0" fontId="1" fillId="0" borderId="0" xfId="0" applyFont="1" applyFill="1" applyAlignment="1">
      <alignment horizontal="right"/>
    </xf>
    <xf numFmtId="0" fontId="0" fillId="0" borderId="0" xfId="0" applyFill="1"/>
    <xf numFmtId="0" fontId="0" fillId="3" borderId="0" xfId="0" applyFill="1" applyAlignment="1">
      <alignment horizontal="center"/>
    </xf>
    <xf numFmtId="0" fontId="1" fillId="2" borderId="0" xfId="0" applyFont="1" applyFill="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1"/>
          <c:order val="0"/>
          <c:tx>
            <c:strRef>
              <c:f>'Tree ring data'!$U$6</c:f>
              <c:strCache>
                <c:ptCount val="1"/>
                <c:pt idx="0">
                  <c:v>Carbon Stock Tree (kg of CO2_eq)</c:v>
                </c:pt>
              </c:strCache>
            </c:strRef>
          </c:tx>
          <c:spPr>
            <a:ln w="41275" cap="rnd">
              <a:solidFill>
                <a:schemeClr val="accent1">
                  <a:lumMod val="50000"/>
                </a:schemeClr>
              </a:solidFill>
              <a:round/>
            </a:ln>
            <a:effectLst/>
          </c:spPr>
          <c:marker>
            <c:symbol val="none"/>
          </c:marker>
          <c:xVal>
            <c:numRef>
              <c:f>'Tree ring data'!$L$7:$L$31</c:f>
              <c:numCache>
                <c:formatCode>General</c:formatCod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numCache>
            </c:numRef>
          </c:xVal>
          <c:yVal>
            <c:numRef>
              <c:f>'Tree ring data'!$U$7:$U$31</c:f>
              <c:numCache>
                <c:formatCode>0.0</c:formatCode>
                <c:ptCount val="25"/>
                <c:pt idx="0">
                  <c:v>0.11584990231107548</c:v>
                </c:pt>
                <c:pt idx="1">
                  <c:v>0.58876138552441759</c:v>
                </c:pt>
                <c:pt idx="2">
                  <c:v>1.1508029441531398</c:v>
                </c:pt>
                <c:pt idx="3">
                  <c:v>2.8252733474773382</c:v>
                </c:pt>
                <c:pt idx="4">
                  <c:v>7.0995630759760298</c:v>
                </c:pt>
                <c:pt idx="5">
                  <c:v>16.263015580873841</c:v>
                </c:pt>
                <c:pt idx="6">
                  <c:v>30.615581990708304</c:v>
                </c:pt>
                <c:pt idx="7">
                  <c:v>46.793570670947773</c:v>
                </c:pt>
                <c:pt idx="8">
                  <c:v>65.786101535355201</c:v>
                </c:pt>
                <c:pt idx="9">
                  <c:v>84.94661579898559</c:v>
                </c:pt>
                <c:pt idx="10">
                  <c:v>109.68813223242091</c:v>
                </c:pt>
                <c:pt idx="11">
                  <c:v>133.17624633210963</c:v>
                </c:pt>
                <c:pt idx="12">
                  <c:v>153.76094365222244</c:v>
                </c:pt>
                <c:pt idx="13">
                  <c:v>170.04137743107654</c:v>
                </c:pt>
                <c:pt idx="14">
                  <c:v>190.83423248469543</c:v>
                </c:pt>
                <c:pt idx="15">
                  <c:v>202.7016119360965</c:v>
                </c:pt>
                <c:pt idx="16">
                  <c:v>215.20653524384315</c:v>
                </c:pt>
                <c:pt idx="17">
                  <c:v>224.66428350676688</c:v>
                </c:pt>
                <c:pt idx="18">
                  <c:v>250.19701423688744</c:v>
                </c:pt>
                <c:pt idx="19">
                  <c:v>273.54947825068575</c:v>
                </c:pt>
                <c:pt idx="20">
                  <c:v>293.27178067874286</c:v>
                </c:pt>
                <c:pt idx="21">
                  <c:v>309.22490057754612</c:v>
                </c:pt>
                <c:pt idx="22">
                  <c:v>333.14430508037663</c:v>
                </c:pt>
                <c:pt idx="23">
                  <c:v>342.73673671898433</c:v>
                </c:pt>
                <c:pt idx="24">
                  <c:v>357.44673494712458</c:v>
                </c:pt>
              </c:numCache>
            </c:numRef>
          </c:yVal>
          <c:smooth val="1"/>
          <c:extLst>
            <c:ext xmlns:c16="http://schemas.microsoft.com/office/drawing/2014/chart" uri="{C3380CC4-5D6E-409C-BE32-E72D297353CC}">
              <c16:uniqueId val="{00000001-5EBC-493E-B98B-D912E5E01612}"/>
            </c:ext>
          </c:extLst>
        </c:ser>
        <c:dLbls>
          <c:showLegendKey val="0"/>
          <c:showVal val="0"/>
          <c:showCatName val="0"/>
          <c:showSerName val="0"/>
          <c:showPercent val="0"/>
          <c:showBubbleSize val="0"/>
        </c:dLbls>
        <c:axId val="940156176"/>
        <c:axId val="940152936"/>
      </c:scatterChart>
      <c:scatterChart>
        <c:scatterStyle val="smoothMarker"/>
        <c:varyColors val="0"/>
        <c:ser>
          <c:idx val="3"/>
          <c:order val="1"/>
          <c:tx>
            <c:strRef>
              <c:f>'Tree ring data'!$V$6</c:f>
              <c:strCache>
                <c:ptCount val="1"/>
                <c:pt idx="0">
                  <c:v>Carbon Sequestration Tree (kg of CO2_eq/year)</c:v>
                </c:pt>
              </c:strCache>
            </c:strRef>
          </c:tx>
          <c:spPr>
            <a:ln w="41275" cap="rnd">
              <a:solidFill>
                <a:schemeClr val="accent2"/>
              </a:solidFill>
              <a:round/>
            </a:ln>
            <a:effectLst/>
          </c:spPr>
          <c:marker>
            <c:symbol val="none"/>
          </c:marker>
          <c:xVal>
            <c:numRef>
              <c:f>'Tree ring data'!$L$7:$L$31</c:f>
              <c:numCache>
                <c:formatCode>General</c:formatCod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numCache>
            </c:numRef>
          </c:xVal>
          <c:yVal>
            <c:numRef>
              <c:f>'Tree ring data'!$V$7:$V$31</c:f>
              <c:numCache>
                <c:formatCode>0.0</c:formatCode>
                <c:ptCount val="25"/>
                <c:pt idx="0">
                  <c:v>0.11584990231107548</c:v>
                </c:pt>
                <c:pt idx="1">
                  <c:v>0.47291148321334209</c:v>
                </c:pt>
                <c:pt idx="2">
                  <c:v>0.56204155862872218</c:v>
                </c:pt>
                <c:pt idx="3">
                  <c:v>1.6744704033241984</c:v>
                </c:pt>
                <c:pt idx="4">
                  <c:v>4.274289728498692</c:v>
                </c:pt>
                <c:pt idx="5">
                  <c:v>9.1634525048978119</c:v>
                </c:pt>
                <c:pt idx="6">
                  <c:v>14.352566409834463</c:v>
                </c:pt>
                <c:pt idx="7">
                  <c:v>16.177988680239469</c:v>
                </c:pt>
                <c:pt idx="8">
                  <c:v>18.992530864407428</c:v>
                </c:pt>
                <c:pt idx="9">
                  <c:v>19.16051426363039</c:v>
                </c:pt>
                <c:pt idx="10">
                  <c:v>24.741516433435322</c:v>
                </c:pt>
                <c:pt idx="11">
                  <c:v>23.488114099688715</c:v>
                </c:pt>
                <c:pt idx="12">
                  <c:v>20.584697320112809</c:v>
                </c:pt>
                <c:pt idx="13">
                  <c:v>16.280433778854103</c:v>
                </c:pt>
                <c:pt idx="14">
                  <c:v>20.792855053618894</c:v>
                </c:pt>
                <c:pt idx="15">
                  <c:v>11.867379451401064</c:v>
                </c:pt>
                <c:pt idx="16">
                  <c:v>12.504923307746651</c:v>
                </c:pt>
                <c:pt idx="17">
                  <c:v>9.4577482629237295</c:v>
                </c:pt>
                <c:pt idx="18">
                  <c:v>25.532730730120562</c:v>
                </c:pt>
                <c:pt idx="19">
                  <c:v>23.352464013798311</c:v>
                </c:pt>
                <c:pt idx="20">
                  <c:v>19.722302428057105</c:v>
                </c:pt>
                <c:pt idx="21">
                  <c:v>15.953119898803266</c:v>
                </c:pt>
                <c:pt idx="22">
                  <c:v>23.919404502830503</c:v>
                </c:pt>
                <c:pt idx="23">
                  <c:v>9.5924316386077066</c:v>
                </c:pt>
                <c:pt idx="24">
                  <c:v>14.70999822814025</c:v>
                </c:pt>
              </c:numCache>
            </c:numRef>
          </c:yVal>
          <c:smooth val="1"/>
          <c:extLst>
            <c:ext xmlns:c16="http://schemas.microsoft.com/office/drawing/2014/chart" uri="{C3380CC4-5D6E-409C-BE32-E72D297353CC}">
              <c16:uniqueId val="{00000003-5EBC-493E-B98B-D912E5E01612}"/>
            </c:ext>
          </c:extLst>
        </c:ser>
        <c:dLbls>
          <c:showLegendKey val="0"/>
          <c:showVal val="0"/>
          <c:showCatName val="0"/>
          <c:showSerName val="0"/>
          <c:showPercent val="0"/>
          <c:showBubbleSize val="0"/>
        </c:dLbls>
        <c:axId val="939869152"/>
        <c:axId val="939866992"/>
      </c:scatterChart>
      <c:valAx>
        <c:axId val="940156176"/>
        <c:scaling>
          <c:orientation val="minMax"/>
          <c:max val="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L" sz="1800" b="1"/>
                  <a:t>Age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L"/>
          </a:p>
        </c:txPr>
        <c:crossAx val="940152936"/>
        <c:crosses val="autoZero"/>
        <c:crossBetween val="midCat"/>
      </c:valAx>
      <c:valAx>
        <c:axId val="940152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accent1">
                        <a:lumMod val="50000"/>
                      </a:schemeClr>
                    </a:solidFill>
                    <a:latin typeface="+mn-lt"/>
                    <a:ea typeface="+mn-ea"/>
                    <a:cs typeface="+mn-cs"/>
                  </a:defRPr>
                </a:pPr>
                <a:r>
                  <a:rPr lang="es-CL" sz="1800" b="1">
                    <a:solidFill>
                      <a:schemeClr val="accent1">
                        <a:lumMod val="50000"/>
                      </a:schemeClr>
                    </a:solidFill>
                  </a:rPr>
                  <a:t>Standing</a:t>
                </a:r>
                <a:r>
                  <a:rPr lang="es-CL" sz="1800" b="1" baseline="0">
                    <a:solidFill>
                      <a:schemeClr val="accent1">
                        <a:lumMod val="50000"/>
                      </a:schemeClr>
                    </a:solidFill>
                  </a:rPr>
                  <a:t> Carbon Stock (kg CO2 eq)</a:t>
                </a:r>
              </a:p>
            </c:rich>
          </c:tx>
          <c:layout>
            <c:manualLayout>
              <c:xMode val="edge"/>
              <c:yMode val="edge"/>
              <c:x val="6.9930062228945296E-3"/>
              <c:y val="0.20660539046178822"/>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chemeClr val="accent1">
                      <a:lumMod val="50000"/>
                    </a:schemeClr>
                  </a:solidFill>
                  <a:latin typeface="+mn-lt"/>
                  <a:ea typeface="+mn-ea"/>
                  <a:cs typeface="+mn-cs"/>
                </a:defRPr>
              </a:pPr>
              <a:endParaRPr lang="es-CL"/>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L"/>
          </a:p>
        </c:txPr>
        <c:crossAx val="940156176"/>
        <c:crosses val="autoZero"/>
        <c:crossBetween val="midCat"/>
      </c:valAx>
      <c:valAx>
        <c:axId val="939866992"/>
        <c:scaling>
          <c:orientation val="minMax"/>
        </c:scaling>
        <c:delete val="0"/>
        <c:axPos val="r"/>
        <c:title>
          <c:tx>
            <c:rich>
              <a:bodyPr rot="-5400000" spcFirstLastPara="1" vertOverflow="ellipsis" vert="horz" wrap="square" anchor="ctr" anchorCtr="1"/>
              <a:lstStyle/>
              <a:p>
                <a:pPr>
                  <a:defRPr sz="2000" b="1" i="0" u="none" strike="noStrike" kern="1200" baseline="0">
                    <a:solidFill>
                      <a:schemeClr val="accent2">
                        <a:lumMod val="75000"/>
                      </a:schemeClr>
                    </a:solidFill>
                    <a:latin typeface="+mn-lt"/>
                    <a:ea typeface="+mn-ea"/>
                    <a:cs typeface="+mn-cs"/>
                  </a:defRPr>
                </a:pPr>
                <a:r>
                  <a:rPr lang="es-CL" sz="2000" b="1">
                    <a:solidFill>
                      <a:schemeClr val="accent2">
                        <a:lumMod val="75000"/>
                      </a:schemeClr>
                    </a:solidFill>
                  </a:rPr>
                  <a:t>Carbon Sequestration (kg CO2 eq /year)</a:t>
                </a:r>
              </a:p>
            </c:rich>
          </c:tx>
          <c:layout>
            <c:manualLayout>
              <c:xMode val="edge"/>
              <c:yMode val="edge"/>
              <c:x val="0.95606288683851259"/>
              <c:y val="0.13320972337279832"/>
            </c:manualLayout>
          </c:layout>
          <c:overlay val="0"/>
          <c:spPr>
            <a:noFill/>
            <a:ln>
              <a:noFill/>
            </a:ln>
            <a:effectLst/>
          </c:spPr>
          <c:txPr>
            <a:bodyPr rot="-5400000" spcFirstLastPara="1" vertOverflow="ellipsis" vert="horz" wrap="square" anchor="ctr" anchorCtr="1"/>
            <a:lstStyle/>
            <a:p>
              <a:pPr>
                <a:defRPr sz="2000" b="1" i="0" u="none" strike="noStrike" kern="1200" baseline="0">
                  <a:solidFill>
                    <a:schemeClr val="accent2">
                      <a:lumMod val="75000"/>
                    </a:schemeClr>
                  </a:solidFill>
                  <a:latin typeface="+mn-lt"/>
                  <a:ea typeface="+mn-ea"/>
                  <a:cs typeface="+mn-cs"/>
                </a:defRPr>
              </a:pPr>
              <a:endParaRPr lang="es-CL"/>
            </a:p>
          </c:txPr>
        </c:title>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L"/>
          </a:p>
        </c:txPr>
        <c:crossAx val="939869152"/>
        <c:crosses val="max"/>
        <c:crossBetween val="midCat"/>
      </c:valAx>
      <c:valAx>
        <c:axId val="939869152"/>
        <c:scaling>
          <c:orientation val="minMax"/>
        </c:scaling>
        <c:delete val="1"/>
        <c:axPos val="b"/>
        <c:numFmt formatCode="General" sourceLinked="1"/>
        <c:majorTickMark val="out"/>
        <c:minorTickMark val="none"/>
        <c:tickLblPos val="nextTo"/>
        <c:crossAx val="9398669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1"/>
          <c:order val="0"/>
          <c:tx>
            <c:strRef>
              <c:f>'Tree ring data'!$Q$6</c:f>
              <c:strCache>
                <c:ptCount val="1"/>
                <c:pt idx="0">
                  <c:v>DBH (cm)</c:v>
                </c:pt>
              </c:strCache>
            </c:strRef>
          </c:tx>
          <c:spPr>
            <a:ln w="41275" cap="rnd">
              <a:solidFill>
                <a:schemeClr val="accent1">
                  <a:lumMod val="50000"/>
                </a:schemeClr>
              </a:solidFill>
              <a:round/>
            </a:ln>
            <a:effectLst/>
          </c:spPr>
          <c:marker>
            <c:symbol val="none"/>
          </c:marker>
          <c:xVal>
            <c:numRef>
              <c:f>'Tree ring data'!$L$7:$L$31</c:f>
              <c:numCache>
                <c:formatCode>General</c:formatCod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numCache>
            </c:numRef>
          </c:xVal>
          <c:yVal>
            <c:numRef>
              <c:f>'Tree ring data'!$Q$7:$Q$31</c:f>
              <c:numCache>
                <c:formatCode>0.0</c:formatCode>
                <c:ptCount val="25"/>
                <c:pt idx="0">
                  <c:v>1.216</c:v>
                </c:pt>
                <c:pt idx="1">
                  <c:v>2.2320000000000002</c:v>
                </c:pt>
                <c:pt idx="2">
                  <c:v>2.867</c:v>
                </c:pt>
                <c:pt idx="3">
                  <c:v>4.01</c:v>
                </c:pt>
                <c:pt idx="4">
                  <c:v>5.657681743546477</c:v>
                </c:pt>
                <c:pt idx="5">
                  <c:v>7.7110636314086589</c:v>
                </c:pt>
                <c:pt idx="6">
                  <c:v>9.7667700112155806</c:v>
                </c:pt>
                <c:pt idx="7">
                  <c:v>11.444053585761118</c:v>
                </c:pt>
                <c:pt idx="8">
                  <c:v>12.997194529950715</c:v>
                </c:pt>
                <c:pt idx="9">
                  <c:v>14.299503477380595</c:v>
                </c:pt>
                <c:pt idx="10">
                  <c:v>15.732324831597372</c:v>
                </c:pt>
                <c:pt idx="11">
                  <c:v>16.915040437335026</c:v>
                </c:pt>
                <c:pt idx="12">
                  <c:v>17.848073650863562</c:v>
                </c:pt>
                <c:pt idx="13">
                  <c:v>18.53189385283801</c:v>
                </c:pt>
                <c:pt idx="14">
                  <c:v>19.348021451753347</c:v>
                </c:pt>
                <c:pt idx="15">
                  <c:v>19.789033431340666</c:v>
                </c:pt>
                <c:pt idx="16">
                  <c:v>20.236569501038161</c:v>
                </c:pt>
                <c:pt idx="17">
                  <c:v>20.564338915099036</c:v>
                </c:pt>
                <c:pt idx="18">
                  <c:v>21.408128033026006</c:v>
                </c:pt>
                <c:pt idx="19">
                  <c:v>22.133808701924238</c:v>
                </c:pt>
                <c:pt idx="20">
                  <c:v>22.716999999999999</c:v>
                </c:pt>
                <c:pt idx="21">
                  <c:v>23.171000000000003</c:v>
                </c:pt>
                <c:pt idx="22">
                  <c:v>23.825000000000003</c:v>
                </c:pt>
                <c:pt idx="23">
                  <c:v>24.079000000000001</c:v>
                </c:pt>
                <c:pt idx="24">
                  <c:v>24.46</c:v>
                </c:pt>
              </c:numCache>
            </c:numRef>
          </c:yVal>
          <c:smooth val="1"/>
          <c:extLst>
            <c:ext xmlns:c16="http://schemas.microsoft.com/office/drawing/2014/chart" uri="{C3380CC4-5D6E-409C-BE32-E72D297353CC}">
              <c16:uniqueId val="{00000000-0A77-4280-B042-062FF7A9E172}"/>
            </c:ext>
          </c:extLst>
        </c:ser>
        <c:dLbls>
          <c:showLegendKey val="0"/>
          <c:showVal val="0"/>
          <c:showCatName val="0"/>
          <c:showSerName val="0"/>
          <c:showPercent val="0"/>
          <c:showBubbleSize val="0"/>
        </c:dLbls>
        <c:axId val="940156176"/>
        <c:axId val="940152936"/>
      </c:scatterChart>
      <c:scatterChart>
        <c:scatterStyle val="smoothMarker"/>
        <c:varyColors val="0"/>
        <c:ser>
          <c:idx val="3"/>
          <c:order val="1"/>
          <c:tx>
            <c:strRef>
              <c:f>'Tree ring data'!$R$6</c:f>
              <c:strCache>
                <c:ptCount val="1"/>
                <c:pt idx="0">
                  <c:v>Basal Area (cm2/tree)</c:v>
                </c:pt>
              </c:strCache>
            </c:strRef>
          </c:tx>
          <c:spPr>
            <a:ln w="41275" cap="rnd">
              <a:solidFill>
                <a:schemeClr val="accent2"/>
              </a:solidFill>
              <a:round/>
            </a:ln>
            <a:effectLst/>
          </c:spPr>
          <c:marker>
            <c:symbol val="none"/>
          </c:marker>
          <c:xVal>
            <c:numRef>
              <c:f>'Tree ring data'!$L$7:$L$31</c:f>
              <c:numCache>
                <c:formatCode>General</c:formatCod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numCache>
            </c:numRef>
          </c:xVal>
          <c:yVal>
            <c:numRef>
              <c:f>'Tree ring data'!$R$7:$R$31</c:f>
              <c:numCache>
                <c:formatCode>0</c:formatCode>
                <c:ptCount val="25"/>
                <c:pt idx="0">
                  <c:v>0.81073196655599644</c:v>
                </c:pt>
                <c:pt idx="1">
                  <c:v>3.2429278662239858</c:v>
                </c:pt>
                <c:pt idx="2">
                  <c:v>5.5864499570499122</c:v>
                </c:pt>
                <c:pt idx="3">
                  <c:v>11.400918279693698</c:v>
                </c:pt>
                <c:pt idx="4">
                  <c:v>23.422553221281834</c:v>
                </c:pt>
                <c:pt idx="5">
                  <c:v>44.096218368459738</c:v>
                </c:pt>
                <c:pt idx="6">
                  <c:v>71.255739248085604</c:v>
                </c:pt>
                <c:pt idx="7">
                  <c:v>98.098567953275534</c:v>
                </c:pt>
                <c:pt idx="8">
                  <c:v>126.67686977437442</c:v>
                </c:pt>
                <c:pt idx="9">
                  <c:v>153.27901242699303</c:v>
                </c:pt>
                <c:pt idx="10">
                  <c:v>185.46760503666164</c:v>
                </c:pt>
                <c:pt idx="11">
                  <c:v>214.08390991869285</c:v>
                </c:pt>
                <c:pt idx="12">
                  <c:v>237.75981687952338</c:v>
                </c:pt>
                <c:pt idx="13">
                  <c:v>255.4312402130486</c:v>
                </c:pt>
                <c:pt idx="14">
                  <c:v>277.47301555378971</c:v>
                </c:pt>
                <c:pt idx="15">
                  <c:v>288.83593077255114</c:v>
                </c:pt>
                <c:pt idx="16">
                  <c:v>300.42686435690638</c:v>
                </c:pt>
                <c:pt idx="17">
                  <c:v>308.28083028291758</c:v>
                </c:pt>
                <c:pt idx="18">
                  <c:v>332.45077703586833</c:v>
                </c:pt>
                <c:pt idx="19">
                  <c:v>353.28912211375285</c:v>
                </c:pt>
                <c:pt idx="20">
                  <c:v>370.41583490724821</c:v>
                </c:pt>
                <c:pt idx="21">
                  <c:v>379.13120354772536</c:v>
                </c:pt>
                <c:pt idx="22">
                  <c:v>387.94791368402173</c:v>
                </c:pt>
                <c:pt idx="23">
                  <c:v>396.86596531613765</c:v>
                </c:pt>
                <c:pt idx="24">
                  <c:v>410.4330580689732</c:v>
                </c:pt>
              </c:numCache>
            </c:numRef>
          </c:yVal>
          <c:smooth val="1"/>
          <c:extLst>
            <c:ext xmlns:c16="http://schemas.microsoft.com/office/drawing/2014/chart" uri="{C3380CC4-5D6E-409C-BE32-E72D297353CC}">
              <c16:uniqueId val="{00000001-0A77-4280-B042-062FF7A9E172}"/>
            </c:ext>
          </c:extLst>
        </c:ser>
        <c:dLbls>
          <c:showLegendKey val="0"/>
          <c:showVal val="0"/>
          <c:showCatName val="0"/>
          <c:showSerName val="0"/>
          <c:showPercent val="0"/>
          <c:showBubbleSize val="0"/>
        </c:dLbls>
        <c:axId val="939869152"/>
        <c:axId val="939866992"/>
      </c:scatterChart>
      <c:valAx>
        <c:axId val="940156176"/>
        <c:scaling>
          <c:orientation val="minMax"/>
          <c:max val="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L" sz="1800" b="1"/>
                  <a:t>Age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L"/>
          </a:p>
        </c:txPr>
        <c:crossAx val="940152936"/>
        <c:crosses val="autoZero"/>
        <c:crossBetween val="midCat"/>
      </c:valAx>
      <c:valAx>
        <c:axId val="940152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accent1">
                        <a:lumMod val="50000"/>
                      </a:schemeClr>
                    </a:solidFill>
                    <a:latin typeface="+mn-lt"/>
                    <a:ea typeface="+mn-ea"/>
                    <a:cs typeface="+mn-cs"/>
                  </a:defRPr>
                </a:pPr>
                <a:r>
                  <a:rPr lang="es-CL" sz="1800" b="1">
                    <a:solidFill>
                      <a:schemeClr val="accent1">
                        <a:lumMod val="50000"/>
                      </a:schemeClr>
                    </a:solidFill>
                  </a:rPr>
                  <a:t>Diameter </a:t>
                </a:r>
                <a:r>
                  <a:rPr lang="es-CL" sz="1800" b="1" baseline="0">
                    <a:solidFill>
                      <a:schemeClr val="accent1">
                        <a:lumMod val="50000"/>
                      </a:schemeClr>
                    </a:solidFill>
                  </a:rPr>
                  <a:t>(cm)</a:t>
                </a:r>
              </a:p>
            </c:rich>
          </c:tx>
          <c:layout>
            <c:manualLayout>
              <c:xMode val="edge"/>
              <c:yMode val="edge"/>
              <c:x val="9.7902087120523423E-3"/>
              <c:y val="0.35836691455378078"/>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chemeClr val="accent1">
                      <a:lumMod val="50000"/>
                    </a:schemeClr>
                  </a:solidFill>
                  <a:latin typeface="+mn-lt"/>
                  <a:ea typeface="+mn-ea"/>
                  <a:cs typeface="+mn-cs"/>
                </a:defRPr>
              </a:pPr>
              <a:endParaRPr lang="es-CL"/>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L"/>
          </a:p>
        </c:txPr>
        <c:crossAx val="940156176"/>
        <c:crosses val="autoZero"/>
        <c:crossBetween val="midCat"/>
      </c:valAx>
      <c:valAx>
        <c:axId val="939866992"/>
        <c:scaling>
          <c:orientation val="minMax"/>
        </c:scaling>
        <c:delete val="0"/>
        <c:axPos val="r"/>
        <c:title>
          <c:tx>
            <c:rich>
              <a:bodyPr rot="-5400000" spcFirstLastPara="1" vertOverflow="ellipsis" vert="horz" wrap="square" anchor="ctr" anchorCtr="1"/>
              <a:lstStyle/>
              <a:p>
                <a:pPr>
                  <a:defRPr sz="2000" b="1" i="0" u="none" strike="noStrike" kern="1200" baseline="0">
                    <a:solidFill>
                      <a:schemeClr val="accent2">
                        <a:lumMod val="75000"/>
                      </a:schemeClr>
                    </a:solidFill>
                    <a:latin typeface="+mn-lt"/>
                    <a:ea typeface="+mn-ea"/>
                    <a:cs typeface="+mn-cs"/>
                  </a:defRPr>
                </a:pPr>
                <a:r>
                  <a:rPr lang="es-CL" sz="2000" b="1">
                    <a:solidFill>
                      <a:schemeClr val="accent2">
                        <a:lumMod val="75000"/>
                      </a:schemeClr>
                    </a:solidFill>
                  </a:rPr>
                  <a:t>Basal area (cm2)</a:t>
                </a:r>
              </a:p>
            </c:rich>
          </c:tx>
          <c:layout>
            <c:manualLayout>
              <c:xMode val="edge"/>
              <c:yMode val="edge"/>
              <c:x val="0.94347547563730239"/>
              <c:y val="0.35136691425503763"/>
            </c:manualLayout>
          </c:layout>
          <c:overlay val="0"/>
          <c:spPr>
            <a:noFill/>
            <a:ln>
              <a:noFill/>
            </a:ln>
            <a:effectLst/>
          </c:spPr>
          <c:txPr>
            <a:bodyPr rot="-5400000" spcFirstLastPara="1" vertOverflow="ellipsis" vert="horz" wrap="square" anchor="ctr" anchorCtr="1"/>
            <a:lstStyle/>
            <a:p>
              <a:pPr>
                <a:defRPr sz="2000" b="1" i="0" u="none" strike="noStrike" kern="1200" baseline="0">
                  <a:solidFill>
                    <a:schemeClr val="accent2">
                      <a:lumMod val="75000"/>
                    </a:schemeClr>
                  </a:solidFill>
                  <a:latin typeface="+mn-lt"/>
                  <a:ea typeface="+mn-ea"/>
                  <a:cs typeface="+mn-cs"/>
                </a:defRPr>
              </a:pPr>
              <a:endParaRPr lang="es-CL"/>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L"/>
          </a:p>
        </c:txPr>
        <c:crossAx val="939869152"/>
        <c:crosses val="max"/>
        <c:crossBetween val="midCat"/>
      </c:valAx>
      <c:valAx>
        <c:axId val="939869152"/>
        <c:scaling>
          <c:orientation val="minMax"/>
        </c:scaling>
        <c:delete val="1"/>
        <c:axPos val="b"/>
        <c:numFmt formatCode="General" sourceLinked="1"/>
        <c:majorTickMark val="out"/>
        <c:minorTickMark val="none"/>
        <c:tickLblPos val="nextTo"/>
        <c:crossAx val="9398669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45720</xdr:rowOff>
    </xdr:from>
    <xdr:to>
      <xdr:col>9</xdr:col>
      <xdr:colOff>248899</xdr:colOff>
      <xdr:row>27</xdr:row>
      <xdr:rowOff>174876</xdr:rowOff>
    </xdr:to>
    <xdr:pic>
      <xdr:nvPicPr>
        <xdr:cNvPr id="3" name="Picture 2">
          <a:extLst>
            <a:ext uri="{FF2B5EF4-FFF2-40B4-BE49-F238E27FC236}">
              <a16:creationId xmlns:a16="http://schemas.microsoft.com/office/drawing/2014/main" id="{0B32B23A-10BB-6782-1F31-F10AA049644C}"/>
            </a:ext>
          </a:extLst>
        </xdr:cNvPr>
        <xdr:cNvPicPr>
          <a:picLocks noChangeAspect="1"/>
        </xdr:cNvPicPr>
      </xdr:nvPicPr>
      <xdr:blipFill>
        <a:blip xmlns:r="http://schemas.openxmlformats.org/officeDocument/2006/relationships" r:embed="rId1"/>
        <a:stretch>
          <a:fillRect/>
        </a:stretch>
      </xdr:blipFill>
      <xdr:spPr>
        <a:xfrm>
          <a:off x="114300" y="45720"/>
          <a:ext cx="5620999" cy="5620999"/>
        </a:xfrm>
        <a:prstGeom prst="rect">
          <a:avLst/>
        </a:prstGeom>
      </xdr:spPr>
    </xdr:pic>
    <xdr:clientData/>
  </xdr:twoCellAnchor>
  <xdr:twoCellAnchor>
    <xdr:from>
      <xdr:col>25</xdr:col>
      <xdr:colOff>81643</xdr:colOff>
      <xdr:row>35</xdr:row>
      <xdr:rowOff>18144</xdr:rowOff>
    </xdr:from>
    <xdr:to>
      <xdr:col>40</xdr:col>
      <xdr:colOff>45358</xdr:colOff>
      <xdr:row>72</xdr:row>
      <xdr:rowOff>1</xdr:rowOff>
    </xdr:to>
    <xdr:graphicFrame macro="">
      <xdr:nvGraphicFramePr>
        <xdr:cNvPr id="12" name="Gráfico 11">
          <a:extLst>
            <a:ext uri="{FF2B5EF4-FFF2-40B4-BE49-F238E27FC236}">
              <a16:creationId xmlns:a16="http://schemas.microsoft.com/office/drawing/2014/main" id="{F62256F2-C292-D514-57AD-815FD49C2E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63501</xdr:colOff>
      <xdr:row>0</xdr:row>
      <xdr:rowOff>108857</xdr:rowOff>
    </xdr:from>
    <xdr:to>
      <xdr:col>40</xdr:col>
      <xdr:colOff>27216</xdr:colOff>
      <xdr:row>34</xdr:row>
      <xdr:rowOff>81642</xdr:rowOff>
    </xdr:to>
    <xdr:graphicFrame macro="">
      <xdr:nvGraphicFramePr>
        <xdr:cNvPr id="2" name="Gráfico 1">
          <a:extLst>
            <a:ext uri="{FF2B5EF4-FFF2-40B4-BE49-F238E27FC236}">
              <a16:creationId xmlns:a16="http://schemas.microsoft.com/office/drawing/2014/main" id="{7F7A0F41-53F5-47FA-A9BE-E1CC2B031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111760</xdr:colOff>
      <xdr:row>9</xdr:row>
      <xdr:rowOff>107950</xdr:rowOff>
    </xdr:from>
    <xdr:to>
      <xdr:col>5</xdr:col>
      <xdr:colOff>478380</xdr:colOff>
      <xdr:row>41</xdr:row>
      <xdr:rowOff>91946</xdr:rowOff>
    </xdr:to>
    <xdr:pic>
      <xdr:nvPicPr>
        <xdr:cNvPr id="2" name="Picture 1">
          <a:extLst>
            <a:ext uri="{FF2B5EF4-FFF2-40B4-BE49-F238E27FC236}">
              <a16:creationId xmlns:a16="http://schemas.microsoft.com/office/drawing/2014/main" id="{E247DAF1-3174-E3A0-9CD5-15E85BAFA77A}"/>
            </a:ext>
          </a:extLst>
        </xdr:cNvPr>
        <xdr:cNvPicPr>
          <a:picLocks noChangeAspect="1"/>
        </xdr:cNvPicPr>
      </xdr:nvPicPr>
      <xdr:blipFill>
        <a:blip xmlns:r="http://schemas.openxmlformats.org/officeDocument/2006/relationships" r:embed="rId1"/>
        <a:stretch>
          <a:fillRect/>
        </a:stretch>
      </xdr:blipFill>
      <xdr:spPr>
        <a:xfrm>
          <a:off x="111760" y="1765300"/>
          <a:ext cx="9929720" cy="5876796"/>
        </a:xfrm>
        <a:prstGeom prst="rect">
          <a:avLst/>
        </a:prstGeom>
      </xdr:spPr>
    </xdr:pic>
    <xdr:clientData/>
  </xdr:twoCellAnchor>
  <xdr:twoCellAnchor editAs="oneCell">
    <xdr:from>
      <xdr:col>0</xdr:col>
      <xdr:colOff>88900</xdr:colOff>
      <xdr:row>3</xdr:row>
      <xdr:rowOff>107950</xdr:rowOff>
    </xdr:from>
    <xdr:to>
      <xdr:col>5</xdr:col>
      <xdr:colOff>563784</xdr:colOff>
      <xdr:row>9</xdr:row>
      <xdr:rowOff>22945</xdr:rowOff>
    </xdr:to>
    <xdr:pic>
      <xdr:nvPicPr>
        <xdr:cNvPr id="3" name="Picture 2">
          <a:extLst>
            <a:ext uri="{FF2B5EF4-FFF2-40B4-BE49-F238E27FC236}">
              <a16:creationId xmlns:a16="http://schemas.microsoft.com/office/drawing/2014/main" id="{05895418-D89A-0C3D-AAA3-06AD91296E91}"/>
            </a:ext>
          </a:extLst>
        </xdr:cNvPr>
        <xdr:cNvPicPr>
          <a:picLocks noChangeAspect="1"/>
        </xdr:cNvPicPr>
      </xdr:nvPicPr>
      <xdr:blipFill>
        <a:blip xmlns:r="http://schemas.openxmlformats.org/officeDocument/2006/relationships" r:embed="rId2"/>
        <a:stretch>
          <a:fillRect/>
        </a:stretch>
      </xdr:blipFill>
      <xdr:spPr>
        <a:xfrm>
          <a:off x="88900" y="660400"/>
          <a:ext cx="10037984" cy="10198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05A80-D08D-4B86-8FC6-0E6D297171C3}">
  <dimension ref="B2:X61"/>
  <sheetViews>
    <sheetView tabSelected="1" topLeftCell="E1" zoomScale="70" zoomScaleNormal="70" workbookViewId="0">
      <selection activeCell="O33" sqref="O33"/>
    </sheetView>
  </sheetViews>
  <sheetFormatPr baseColWidth="10" defaultColWidth="8.7265625" defaultRowHeight="14.5" x14ac:dyDescent="0.35"/>
  <cols>
    <col min="13" max="13" width="10.1796875" customWidth="1"/>
    <col min="14" max="14" width="10.54296875" customWidth="1"/>
    <col min="15" max="15" width="13.1796875" customWidth="1"/>
    <col min="16" max="16" width="13" customWidth="1"/>
    <col min="17" max="17" width="7" customWidth="1"/>
    <col min="18" max="18" width="10.08984375" customWidth="1"/>
    <col min="19" max="19" width="7.90625" customWidth="1"/>
    <col min="20" max="20" width="16.7265625" bestFit="1" customWidth="1"/>
    <col min="21" max="21" width="16.90625" bestFit="1" customWidth="1"/>
    <col min="22" max="22" width="23.453125" customWidth="1"/>
    <col min="23" max="23" width="20" customWidth="1"/>
    <col min="24" max="24" width="19.36328125" customWidth="1"/>
  </cols>
  <sheetData>
    <row r="2" spans="11:24" x14ac:dyDescent="0.35">
      <c r="K2" t="s">
        <v>14</v>
      </c>
    </row>
    <row r="5" spans="11:24" x14ac:dyDescent="0.35">
      <c r="K5" t="s">
        <v>4</v>
      </c>
      <c r="V5" s="8" t="s">
        <v>16</v>
      </c>
      <c r="W5" s="10">
        <v>1200</v>
      </c>
      <c r="X5" s="9"/>
    </row>
    <row r="6" spans="11:24" ht="58" x14ac:dyDescent="0.35">
      <c r="K6" s="11" t="s">
        <v>0</v>
      </c>
      <c r="L6" s="11" t="s">
        <v>1</v>
      </c>
      <c r="M6" s="11" t="s">
        <v>2</v>
      </c>
      <c r="N6" s="11" t="s">
        <v>3</v>
      </c>
      <c r="O6" s="11" t="s">
        <v>6</v>
      </c>
      <c r="P6" s="11" t="s">
        <v>5</v>
      </c>
      <c r="Q6" s="11" t="s">
        <v>7</v>
      </c>
      <c r="R6" s="11" t="s">
        <v>15</v>
      </c>
      <c r="S6" s="11" t="s">
        <v>8</v>
      </c>
      <c r="T6" s="11" t="s">
        <v>9</v>
      </c>
      <c r="U6" s="11" t="s">
        <v>10</v>
      </c>
      <c r="V6" s="11" t="s">
        <v>11</v>
      </c>
      <c r="W6" s="11" t="s">
        <v>12</v>
      </c>
      <c r="X6" s="11" t="s">
        <v>17</v>
      </c>
    </row>
    <row r="7" spans="11:24" x14ac:dyDescent="0.35">
      <c r="K7" s="2">
        <v>1983</v>
      </c>
      <c r="L7" s="2">
        <v>1</v>
      </c>
      <c r="M7" s="3">
        <v>0.38100000000000001</v>
      </c>
      <c r="N7" s="3">
        <v>0.63500000000000001</v>
      </c>
      <c r="O7" s="1">
        <f>AVERAGE(M7:N7)</f>
        <v>0.50800000000000001</v>
      </c>
      <c r="P7" s="5">
        <v>0.1</v>
      </c>
      <c r="Q7" s="1">
        <f>(O7+P7)*2</f>
        <v>1.216</v>
      </c>
      <c r="R7" s="6">
        <f>PI()*O7^2</f>
        <v>0.81073196655599644</v>
      </c>
      <c r="S7" s="1">
        <f>0.037403*(Q7)^2.676835</f>
        <v>6.313346174990489E-2</v>
      </c>
      <c r="T7" s="1"/>
      <c r="U7" s="1">
        <f>S7/2*3.67</f>
        <v>0.11584990231107548</v>
      </c>
      <c r="V7" s="1">
        <f>U7</f>
        <v>0.11584990231107548</v>
      </c>
      <c r="W7" s="6">
        <f>W$5*U7/1000</f>
        <v>0.13901988277329055</v>
      </c>
      <c r="X7" s="6">
        <f>W$5*V7/1000</f>
        <v>0.13901988277329055</v>
      </c>
    </row>
    <row r="8" spans="11:24" x14ac:dyDescent="0.35">
      <c r="K8" s="2">
        <v>1984</v>
      </c>
      <c r="L8" s="2">
        <v>2</v>
      </c>
      <c r="M8" s="3">
        <v>0.76200000000000001</v>
      </c>
      <c r="N8" s="3">
        <v>1.27</v>
      </c>
      <c r="O8" s="1">
        <f t="shared" ref="O8:O31" si="0">AVERAGE(M8:N8)</f>
        <v>1.016</v>
      </c>
      <c r="P8" s="5">
        <v>0.1</v>
      </c>
      <c r="Q8" s="1">
        <f t="shared" ref="Q8:Q31" si="1">(O8+P8)*2</f>
        <v>2.2320000000000002</v>
      </c>
      <c r="R8" s="6">
        <f t="shared" ref="R8:R31" si="2">PI()*O8^2</f>
        <v>3.2429278662239858</v>
      </c>
      <c r="S8" s="1">
        <f t="shared" ref="S8:S31" si="3">0.037403*(Q8)^2.676835</f>
        <v>0.32085089129396055</v>
      </c>
      <c r="T8" s="1">
        <f>S8-S7</f>
        <v>0.25771742954405563</v>
      </c>
      <c r="U8" s="1">
        <f t="shared" ref="U8:U31" si="4">S8/2*3.67</f>
        <v>0.58876138552441759</v>
      </c>
      <c r="V8" s="1">
        <f>U8-U7</f>
        <v>0.47291148321334209</v>
      </c>
      <c r="W8" s="6">
        <f t="shared" ref="W8:W31" si="5">W$5*U8/1000</f>
        <v>0.70651366262930104</v>
      </c>
      <c r="X8" s="6">
        <f t="shared" ref="X8:X31" si="6">W$5*V8/1000</f>
        <v>0.56749377985601057</v>
      </c>
    </row>
    <row r="9" spans="11:24" x14ac:dyDescent="0.35">
      <c r="K9" s="2">
        <v>1985</v>
      </c>
      <c r="L9" s="2">
        <v>3</v>
      </c>
      <c r="M9" s="3">
        <v>1.143</v>
      </c>
      <c r="N9" s="3">
        <v>1.524</v>
      </c>
      <c r="O9" s="1">
        <f t="shared" si="0"/>
        <v>1.3334999999999999</v>
      </c>
      <c r="P9" s="5">
        <v>0.1</v>
      </c>
      <c r="Q9" s="1">
        <f t="shared" si="1"/>
        <v>2.867</v>
      </c>
      <c r="R9" s="6">
        <f t="shared" si="2"/>
        <v>5.5864499570499122</v>
      </c>
      <c r="S9" s="1">
        <f t="shared" si="3"/>
        <v>0.62714056902078463</v>
      </c>
      <c r="T9" s="1">
        <f t="shared" ref="T9:T30" si="7">S9-S8</f>
        <v>0.30628967772682408</v>
      </c>
      <c r="U9" s="1">
        <f t="shared" si="4"/>
        <v>1.1508029441531398</v>
      </c>
      <c r="V9" s="1">
        <f t="shared" ref="V9:V31" si="8">U9-U8</f>
        <v>0.56204155862872218</v>
      </c>
      <c r="W9" s="6">
        <f t="shared" si="5"/>
        <v>1.3809635329837677</v>
      </c>
      <c r="X9" s="6">
        <f t="shared" si="6"/>
        <v>0.67444987035446657</v>
      </c>
    </row>
    <row r="10" spans="11:24" x14ac:dyDescent="0.35">
      <c r="K10" s="2">
        <v>1986</v>
      </c>
      <c r="L10" s="2">
        <v>4</v>
      </c>
      <c r="M10" s="3">
        <v>1.3970000000000002</v>
      </c>
      <c r="N10" s="3">
        <v>2.4129999999999998</v>
      </c>
      <c r="O10" s="1">
        <f t="shared" si="0"/>
        <v>1.905</v>
      </c>
      <c r="P10" s="5">
        <v>0.1</v>
      </c>
      <c r="Q10" s="1">
        <f t="shared" si="1"/>
        <v>4.01</v>
      </c>
      <c r="R10" s="6">
        <f t="shared" si="2"/>
        <v>11.400918279693698</v>
      </c>
      <c r="S10" s="1">
        <f t="shared" si="3"/>
        <v>1.5396584999876504</v>
      </c>
      <c r="T10" s="1">
        <f t="shared" si="7"/>
        <v>0.91251793096686573</v>
      </c>
      <c r="U10" s="1">
        <f t="shared" si="4"/>
        <v>2.8252733474773382</v>
      </c>
      <c r="V10" s="1">
        <f t="shared" si="8"/>
        <v>1.6744704033241984</v>
      </c>
      <c r="W10" s="6">
        <f t="shared" si="5"/>
        <v>3.3903280169728061</v>
      </c>
      <c r="X10" s="6">
        <f t="shared" si="6"/>
        <v>2.0093644839890379</v>
      </c>
    </row>
    <row r="11" spans="11:24" x14ac:dyDescent="0.35">
      <c r="K11" s="2">
        <v>1987</v>
      </c>
      <c r="L11" s="2">
        <v>5</v>
      </c>
      <c r="M11" s="3">
        <v>2.1589999999999998</v>
      </c>
      <c r="N11" s="3">
        <v>3.302</v>
      </c>
      <c r="O11" s="1">
        <f t="shared" si="0"/>
        <v>2.7305000000000001</v>
      </c>
      <c r="P11" s="5">
        <v>9.8340871773238386E-2</v>
      </c>
      <c r="Q11" s="1">
        <f t="shared" si="1"/>
        <v>5.657681743546477</v>
      </c>
      <c r="R11" s="6">
        <f t="shared" si="2"/>
        <v>23.422553221281834</v>
      </c>
      <c r="S11" s="1">
        <f t="shared" si="3"/>
        <v>3.8689717035291715</v>
      </c>
      <c r="T11" s="1">
        <f t="shared" si="7"/>
        <v>2.3293132035415214</v>
      </c>
      <c r="U11" s="1">
        <f t="shared" si="4"/>
        <v>7.0995630759760298</v>
      </c>
      <c r="V11" s="1">
        <f t="shared" si="8"/>
        <v>4.274289728498692</v>
      </c>
      <c r="W11" s="6">
        <f t="shared" si="5"/>
        <v>8.5194756911712357</v>
      </c>
      <c r="X11" s="6">
        <f t="shared" si="6"/>
        <v>5.129147674198431</v>
      </c>
    </row>
    <row r="12" spans="11:24" x14ac:dyDescent="0.35">
      <c r="K12" s="2">
        <v>1988</v>
      </c>
      <c r="L12" s="2">
        <v>6</v>
      </c>
      <c r="M12" s="3">
        <v>3.1749999999999998</v>
      </c>
      <c r="N12" s="3">
        <v>4.3179999999999996</v>
      </c>
      <c r="O12" s="1">
        <f t="shared" si="0"/>
        <v>3.7464999999999997</v>
      </c>
      <c r="P12" s="5">
        <v>0.10903181570432989</v>
      </c>
      <c r="Q12" s="1">
        <f t="shared" si="1"/>
        <v>7.7110636314086589</v>
      </c>
      <c r="R12" s="6">
        <f t="shared" si="2"/>
        <v>44.096218368459738</v>
      </c>
      <c r="S12" s="1">
        <f t="shared" si="3"/>
        <v>8.8626787906669442</v>
      </c>
      <c r="T12" s="1">
        <f t="shared" si="7"/>
        <v>4.9937070871377731</v>
      </c>
      <c r="U12" s="1">
        <f t="shared" si="4"/>
        <v>16.263015580873841</v>
      </c>
      <c r="V12" s="1">
        <f t="shared" si="8"/>
        <v>9.1634525048978119</v>
      </c>
      <c r="W12" s="6">
        <f t="shared" si="5"/>
        <v>19.515618697048609</v>
      </c>
      <c r="X12" s="6">
        <f t="shared" si="6"/>
        <v>10.996143005877375</v>
      </c>
    </row>
    <row r="13" spans="11:24" x14ac:dyDescent="0.35">
      <c r="K13" s="2">
        <v>1989</v>
      </c>
      <c r="L13" s="2">
        <v>7</v>
      </c>
      <c r="M13" s="3">
        <v>4.0640000000000001</v>
      </c>
      <c r="N13" s="3">
        <v>5.4609999999999994</v>
      </c>
      <c r="O13" s="1">
        <f t="shared" si="0"/>
        <v>4.7624999999999993</v>
      </c>
      <c r="P13" s="5">
        <v>0.12088500560779078</v>
      </c>
      <c r="Q13" s="1">
        <f t="shared" si="1"/>
        <v>9.7667700112155806</v>
      </c>
      <c r="R13" s="6">
        <f t="shared" si="2"/>
        <v>71.255739248085604</v>
      </c>
      <c r="S13" s="1">
        <f t="shared" si="3"/>
        <v>16.684240866871011</v>
      </c>
      <c r="T13" s="1">
        <f t="shared" si="7"/>
        <v>7.8215620762040672</v>
      </c>
      <c r="U13" s="1">
        <f t="shared" si="4"/>
        <v>30.615581990708304</v>
      </c>
      <c r="V13" s="1">
        <f t="shared" si="8"/>
        <v>14.352566409834463</v>
      </c>
      <c r="W13" s="6">
        <f t="shared" si="5"/>
        <v>36.738698388849969</v>
      </c>
      <c r="X13" s="6">
        <f t="shared" si="6"/>
        <v>17.223079691801356</v>
      </c>
    </row>
    <row r="14" spans="11:24" x14ac:dyDescent="0.35">
      <c r="K14" s="2">
        <v>1990</v>
      </c>
      <c r="L14" s="2">
        <v>8</v>
      </c>
      <c r="M14" s="3">
        <v>4.8259999999999996</v>
      </c>
      <c r="N14" s="3">
        <v>6.35</v>
      </c>
      <c r="O14" s="1">
        <f t="shared" si="0"/>
        <v>5.5879999999999992</v>
      </c>
      <c r="P14" s="5">
        <v>0.13402679288055999</v>
      </c>
      <c r="Q14" s="1">
        <f t="shared" si="1"/>
        <v>11.444053585761118</v>
      </c>
      <c r="R14" s="6">
        <f t="shared" si="2"/>
        <v>98.098567953275534</v>
      </c>
      <c r="S14" s="1">
        <f t="shared" si="3"/>
        <v>25.500583471906143</v>
      </c>
      <c r="T14" s="1">
        <f t="shared" si="7"/>
        <v>8.8163426050351319</v>
      </c>
      <c r="U14" s="1">
        <f t="shared" si="4"/>
        <v>46.793570670947773</v>
      </c>
      <c r="V14" s="1">
        <f t="shared" si="8"/>
        <v>16.177988680239469</v>
      </c>
      <c r="W14" s="6">
        <f t="shared" si="5"/>
        <v>56.152284805137327</v>
      </c>
      <c r="X14" s="6">
        <f t="shared" si="6"/>
        <v>19.413586416287362</v>
      </c>
    </row>
    <row r="15" spans="11:24" x14ac:dyDescent="0.35">
      <c r="K15" s="2">
        <v>1991</v>
      </c>
      <c r="L15" s="2">
        <v>9</v>
      </c>
      <c r="M15" s="3">
        <v>5.7149999999999999</v>
      </c>
      <c r="N15" s="3">
        <v>6.9850000000000003</v>
      </c>
      <c r="O15" s="1">
        <f t="shared" si="0"/>
        <v>6.35</v>
      </c>
      <c r="P15" s="5">
        <v>0.148597264975358</v>
      </c>
      <c r="Q15" s="1">
        <f t="shared" si="1"/>
        <v>12.997194529950715</v>
      </c>
      <c r="R15" s="6">
        <f t="shared" si="2"/>
        <v>126.67686977437442</v>
      </c>
      <c r="S15" s="1">
        <f t="shared" si="3"/>
        <v>35.850736531528717</v>
      </c>
      <c r="T15" s="1">
        <f t="shared" si="7"/>
        <v>10.350153059622574</v>
      </c>
      <c r="U15" s="1">
        <f t="shared" si="4"/>
        <v>65.786101535355201</v>
      </c>
      <c r="V15" s="1">
        <f t="shared" si="8"/>
        <v>18.992530864407428</v>
      </c>
      <c r="W15" s="6">
        <f t="shared" si="5"/>
        <v>78.943321842426244</v>
      </c>
      <c r="X15" s="6">
        <f t="shared" si="6"/>
        <v>22.791037037288913</v>
      </c>
    </row>
    <row r="16" spans="11:24" x14ac:dyDescent="0.35">
      <c r="K16" s="2">
        <v>1992</v>
      </c>
      <c r="L16" s="2">
        <v>10</v>
      </c>
      <c r="M16" s="3">
        <v>6.35</v>
      </c>
      <c r="N16" s="3">
        <v>7.62</v>
      </c>
      <c r="O16" s="1">
        <f t="shared" si="0"/>
        <v>6.9849999999999994</v>
      </c>
      <c r="P16" s="5">
        <v>0.16475173869029838</v>
      </c>
      <c r="Q16" s="1">
        <f t="shared" si="1"/>
        <v>14.299503477380595</v>
      </c>
      <c r="R16" s="6">
        <f t="shared" si="2"/>
        <v>153.27901242699303</v>
      </c>
      <c r="S16" s="1">
        <f t="shared" si="3"/>
        <v>46.292433677921302</v>
      </c>
      <c r="T16" s="1">
        <f t="shared" si="7"/>
        <v>10.441697146392585</v>
      </c>
      <c r="U16" s="1">
        <f t="shared" si="4"/>
        <v>84.94661579898559</v>
      </c>
      <c r="V16" s="1">
        <f t="shared" si="8"/>
        <v>19.16051426363039</v>
      </c>
      <c r="W16" s="6">
        <f t="shared" si="5"/>
        <v>101.9359389587827</v>
      </c>
      <c r="X16" s="6">
        <f t="shared" si="6"/>
        <v>22.99261711635647</v>
      </c>
    </row>
    <row r="17" spans="11:24" x14ac:dyDescent="0.35">
      <c r="K17" s="2">
        <v>1993</v>
      </c>
      <c r="L17" s="2">
        <v>11</v>
      </c>
      <c r="M17" s="3">
        <v>6.9850000000000003</v>
      </c>
      <c r="N17" s="3">
        <v>8.3819999999999997</v>
      </c>
      <c r="O17" s="1">
        <f t="shared" si="0"/>
        <v>7.6835000000000004</v>
      </c>
      <c r="P17" s="5">
        <v>0.18266241579868592</v>
      </c>
      <c r="Q17" s="1">
        <f t="shared" si="1"/>
        <v>15.732324831597372</v>
      </c>
      <c r="R17" s="6">
        <f t="shared" si="2"/>
        <v>185.46760503666164</v>
      </c>
      <c r="S17" s="1">
        <f t="shared" si="3"/>
        <v>59.77554890050186</v>
      </c>
      <c r="T17" s="1">
        <f t="shared" si="7"/>
        <v>13.483115222580558</v>
      </c>
      <c r="U17" s="1">
        <f t="shared" si="4"/>
        <v>109.68813223242091</v>
      </c>
      <c r="V17" s="1">
        <f t="shared" si="8"/>
        <v>24.741516433435322</v>
      </c>
      <c r="W17" s="6">
        <f t="shared" si="5"/>
        <v>131.62575867890507</v>
      </c>
      <c r="X17" s="6">
        <f t="shared" si="6"/>
        <v>29.68981972012239</v>
      </c>
    </row>
    <row r="18" spans="11:24" x14ac:dyDescent="0.35">
      <c r="K18" s="2">
        <v>1994</v>
      </c>
      <c r="L18" s="2">
        <v>12</v>
      </c>
      <c r="M18" s="3">
        <v>7.62</v>
      </c>
      <c r="N18" s="3">
        <v>8.89</v>
      </c>
      <c r="O18" s="1">
        <f t="shared" si="0"/>
        <v>8.2550000000000008</v>
      </c>
      <c r="P18" s="5">
        <v>0.20252021866751202</v>
      </c>
      <c r="Q18" s="1">
        <f t="shared" si="1"/>
        <v>16.915040437335026</v>
      </c>
      <c r="R18" s="6">
        <f t="shared" si="2"/>
        <v>214.08390991869285</v>
      </c>
      <c r="S18" s="1">
        <f t="shared" si="3"/>
        <v>72.575611080168741</v>
      </c>
      <c r="T18" s="1">
        <f t="shared" si="7"/>
        <v>12.800062179666881</v>
      </c>
      <c r="U18" s="1">
        <f t="shared" si="4"/>
        <v>133.17624633210963</v>
      </c>
      <c r="V18" s="1">
        <f t="shared" si="8"/>
        <v>23.488114099688715</v>
      </c>
      <c r="W18" s="6">
        <f t="shared" si="5"/>
        <v>159.81149559853156</v>
      </c>
      <c r="X18" s="6">
        <f t="shared" si="6"/>
        <v>28.185736919626461</v>
      </c>
    </row>
    <row r="19" spans="11:24" x14ac:dyDescent="0.35">
      <c r="K19" s="2">
        <v>1995</v>
      </c>
      <c r="L19" s="2">
        <v>13</v>
      </c>
      <c r="M19" s="3">
        <v>8.2550000000000008</v>
      </c>
      <c r="N19" s="3">
        <v>9.1440000000000001</v>
      </c>
      <c r="O19" s="1">
        <f t="shared" si="0"/>
        <v>8.6995000000000005</v>
      </c>
      <c r="P19" s="5">
        <v>0.22453682543178069</v>
      </c>
      <c r="Q19" s="1">
        <f t="shared" si="1"/>
        <v>17.848073650863562</v>
      </c>
      <c r="R19" s="6">
        <f t="shared" si="2"/>
        <v>237.75981687952338</v>
      </c>
      <c r="S19" s="1">
        <f t="shared" si="3"/>
        <v>83.793429783227495</v>
      </c>
      <c r="T19" s="1">
        <f t="shared" si="7"/>
        <v>11.217818703058754</v>
      </c>
      <c r="U19" s="1">
        <f t="shared" si="4"/>
        <v>153.76094365222244</v>
      </c>
      <c r="V19" s="1">
        <f t="shared" si="8"/>
        <v>20.584697320112809</v>
      </c>
      <c r="W19" s="6">
        <f t="shared" si="5"/>
        <v>184.51313238266692</v>
      </c>
      <c r="X19" s="6">
        <f t="shared" si="6"/>
        <v>24.701636784135371</v>
      </c>
    </row>
    <row r="20" spans="11:24" x14ac:dyDescent="0.35">
      <c r="K20" s="2">
        <v>1996</v>
      </c>
      <c r="L20" s="2">
        <v>14</v>
      </c>
      <c r="M20" s="3">
        <v>8.5090000000000003</v>
      </c>
      <c r="N20" s="3">
        <v>9.5250000000000004</v>
      </c>
      <c r="O20" s="1">
        <f t="shared" si="0"/>
        <v>9.0169999999999995</v>
      </c>
      <c r="P20" s="5">
        <v>0.24894692641900529</v>
      </c>
      <c r="Q20" s="1">
        <f t="shared" si="1"/>
        <v>18.53189385283801</v>
      </c>
      <c r="R20" s="6">
        <f t="shared" si="2"/>
        <v>255.4312402130486</v>
      </c>
      <c r="S20" s="1">
        <f t="shared" si="3"/>
        <v>92.665600779878233</v>
      </c>
      <c r="T20" s="1">
        <f t="shared" si="7"/>
        <v>8.8721709966507376</v>
      </c>
      <c r="U20" s="1">
        <f t="shared" si="4"/>
        <v>170.04137743107654</v>
      </c>
      <c r="V20" s="1">
        <f t="shared" si="8"/>
        <v>16.280433778854103</v>
      </c>
      <c r="W20" s="6">
        <f t="shared" si="5"/>
        <v>204.04965291729187</v>
      </c>
      <c r="X20" s="6">
        <f t="shared" si="6"/>
        <v>19.536520534624923</v>
      </c>
    </row>
    <row r="21" spans="11:24" x14ac:dyDescent="0.35">
      <c r="K21" s="2">
        <v>1997</v>
      </c>
      <c r="L21" s="2">
        <v>15</v>
      </c>
      <c r="M21" s="3">
        <v>8.89</v>
      </c>
      <c r="N21" s="3">
        <v>9.9060000000000006</v>
      </c>
      <c r="O21" s="1">
        <f t="shared" si="0"/>
        <v>9.3979999999999997</v>
      </c>
      <c r="P21" s="5">
        <v>0.27601072587667308</v>
      </c>
      <c r="Q21" s="1">
        <f t="shared" si="1"/>
        <v>19.348021451753347</v>
      </c>
      <c r="R21" s="6">
        <f t="shared" si="2"/>
        <v>277.47301555378971</v>
      </c>
      <c r="S21" s="1">
        <f t="shared" si="3"/>
        <v>103.99685693988852</v>
      </c>
      <c r="T21" s="1">
        <f t="shared" si="7"/>
        <v>11.331256160010284</v>
      </c>
      <c r="U21" s="1">
        <f t="shared" si="4"/>
        <v>190.83423248469543</v>
      </c>
      <c r="V21" s="1">
        <f t="shared" si="8"/>
        <v>20.792855053618894</v>
      </c>
      <c r="W21" s="6">
        <f t="shared" si="5"/>
        <v>229.00107898163452</v>
      </c>
      <c r="X21" s="6">
        <f t="shared" si="6"/>
        <v>24.951426064342673</v>
      </c>
    </row>
    <row r="22" spans="11:24" x14ac:dyDescent="0.35">
      <c r="K22" s="2">
        <v>1998</v>
      </c>
      <c r="L22" s="2">
        <v>16</v>
      </c>
      <c r="M22" s="3">
        <v>9.1440000000000001</v>
      </c>
      <c r="N22" s="3">
        <v>10.033000000000001</v>
      </c>
      <c r="O22" s="1">
        <f t="shared" si="0"/>
        <v>9.5884999999999998</v>
      </c>
      <c r="P22" s="5">
        <v>0.30601671567033262</v>
      </c>
      <c r="Q22" s="1">
        <f t="shared" si="1"/>
        <v>19.789033431340666</v>
      </c>
      <c r="R22" s="6">
        <f t="shared" si="2"/>
        <v>288.83593077255114</v>
      </c>
      <c r="S22" s="1">
        <f t="shared" si="3"/>
        <v>110.46409369814523</v>
      </c>
      <c r="T22" s="1">
        <f t="shared" si="7"/>
        <v>6.4672367582567176</v>
      </c>
      <c r="U22" s="1">
        <f t="shared" si="4"/>
        <v>202.7016119360965</v>
      </c>
      <c r="V22" s="1">
        <f t="shared" si="8"/>
        <v>11.867379451401064</v>
      </c>
      <c r="W22" s="6">
        <f t="shared" si="5"/>
        <v>243.2419343233158</v>
      </c>
      <c r="X22" s="6">
        <f t="shared" si="6"/>
        <v>14.240855341681275</v>
      </c>
    </row>
    <row r="23" spans="11:24" x14ac:dyDescent="0.35">
      <c r="K23" s="2">
        <v>1999</v>
      </c>
      <c r="L23" s="2">
        <v>17</v>
      </c>
      <c r="M23" s="3">
        <v>9.3980000000000015</v>
      </c>
      <c r="N23" s="3">
        <v>10.16</v>
      </c>
      <c r="O23" s="1">
        <f t="shared" si="0"/>
        <v>9.7789999999999999</v>
      </c>
      <c r="P23" s="5">
        <v>0.33928475051908003</v>
      </c>
      <c r="Q23" s="1">
        <f t="shared" si="1"/>
        <v>20.236569501038161</v>
      </c>
      <c r="R23" s="6">
        <f t="shared" si="2"/>
        <v>300.42686435690638</v>
      </c>
      <c r="S23" s="1">
        <f t="shared" si="3"/>
        <v>117.27876580045948</v>
      </c>
      <c r="T23" s="1">
        <f t="shared" si="7"/>
        <v>6.8146721023142476</v>
      </c>
      <c r="U23" s="1">
        <f t="shared" si="4"/>
        <v>215.20653524384315</v>
      </c>
      <c r="V23" s="1">
        <f t="shared" si="8"/>
        <v>12.504923307746651</v>
      </c>
      <c r="W23" s="6">
        <f t="shared" si="5"/>
        <v>258.24784229261178</v>
      </c>
      <c r="X23" s="6">
        <f t="shared" si="6"/>
        <v>15.005907969295983</v>
      </c>
    </row>
    <row r="24" spans="11:24" x14ac:dyDescent="0.35">
      <c r="K24" s="2">
        <v>2000</v>
      </c>
      <c r="L24" s="2">
        <v>18</v>
      </c>
      <c r="M24" s="3">
        <v>9.5250000000000004</v>
      </c>
      <c r="N24" s="3">
        <v>10.286999999999999</v>
      </c>
      <c r="O24" s="1">
        <f t="shared" si="0"/>
        <v>9.9059999999999988</v>
      </c>
      <c r="P24" s="5">
        <v>0.37616945754951892</v>
      </c>
      <c r="Q24" s="1">
        <f t="shared" si="1"/>
        <v>20.564338915099036</v>
      </c>
      <c r="R24" s="6">
        <f t="shared" si="2"/>
        <v>308.28083028291758</v>
      </c>
      <c r="S24" s="1">
        <f t="shared" si="3"/>
        <v>122.4328520472844</v>
      </c>
      <c r="T24" s="1">
        <f t="shared" si="7"/>
        <v>5.1540862468249173</v>
      </c>
      <c r="U24" s="1">
        <f t="shared" si="4"/>
        <v>224.66428350676688</v>
      </c>
      <c r="V24" s="1">
        <f t="shared" si="8"/>
        <v>9.4577482629237295</v>
      </c>
      <c r="W24" s="6">
        <f t="shared" si="5"/>
        <v>269.59714020812021</v>
      </c>
      <c r="X24" s="6">
        <f t="shared" si="6"/>
        <v>11.349297915508476</v>
      </c>
    </row>
    <row r="25" spans="11:24" x14ac:dyDescent="0.35">
      <c r="K25" s="2">
        <v>2001</v>
      </c>
      <c r="L25" s="2">
        <v>19</v>
      </c>
      <c r="M25" s="3">
        <v>10.033000000000001</v>
      </c>
      <c r="N25" s="3">
        <v>10.541</v>
      </c>
      <c r="O25" s="1">
        <f t="shared" si="0"/>
        <v>10.287000000000001</v>
      </c>
      <c r="P25" s="5">
        <v>0.41706401651300185</v>
      </c>
      <c r="Q25" s="1">
        <f t="shared" si="1"/>
        <v>21.408128033026006</v>
      </c>
      <c r="R25" s="6">
        <f t="shared" si="2"/>
        <v>332.45077703586833</v>
      </c>
      <c r="S25" s="1">
        <f t="shared" si="3"/>
        <v>136.34714672309943</v>
      </c>
      <c r="T25" s="1">
        <f t="shared" si="7"/>
        <v>13.914294675815029</v>
      </c>
      <c r="U25" s="1">
        <f t="shared" si="4"/>
        <v>250.19701423688744</v>
      </c>
      <c r="V25" s="1">
        <f t="shared" si="8"/>
        <v>25.532730730120562</v>
      </c>
      <c r="W25" s="6">
        <f t="shared" si="5"/>
        <v>300.23641708426493</v>
      </c>
      <c r="X25" s="6">
        <f t="shared" si="6"/>
        <v>30.639276876144674</v>
      </c>
    </row>
    <row r="26" spans="11:24" x14ac:dyDescent="0.35">
      <c r="K26" s="2">
        <v>2002</v>
      </c>
      <c r="L26" s="2">
        <v>20</v>
      </c>
      <c r="M26" s="3">
        <v>10.414</v>
      </c>
      <c r="N26" s="3">
        <v>10.795</v>
      </c>
      <c r="O26" s="1">
        <f t="shared" si="0"/>
        <v>10.6045</v>
      </c>
      <c r="P26" s="5">
        <v>0.46240435096211846</v>
      </c>
      <c r="Q26" s="1">
        <f t="shared" si="1"/>
        <v>22.133808701924238</v>
      </c>
      <c r="R26" s="6">
        <f t="shared" si="2"/>
        <v>353.28912211375285</v>
      </c>
      <c r="S26" s="1">
        <f t="shared" si="3"/>
        <v>149.07328515023747</v>
      </c>
      <c r="T26" s="1">
        <f t="shared" si="7"/>
        <v>12.726138427138039</v>
      </c>
      <c r="U26" s="1">
        <f t="shared" si="4"/>
        <v>273.54947825068575</v>
      </c>
      <c r="V26" s="1">
        <f t="shared" si="8"/>
        <v>23.352464013798311</v>
      </c>
      <c r="W26" s="6">
        <f t="shared" si="5"/>
        <v>328.25937390082288</v>
      </c>
      <c r="X26" s="6">
        <f t="shared" si="6"/>
        <v>28.022956816557972</v>
      </c>
    </row>
    <row r="27" spans="11:24" x14ac:dyDescent="0.35">
      <c r="K27" s="2">
        <v>2003</v>
      </c>
      <c r="L27" s="2">
        <v>21</v>
      </c>
      <c r="M27" s="3">
        <v>10.668000000000001</v>
      </c>
      <c r="N27" s="3">
        <v>11.048999999999999</v>
      </c>
      <c r="O27" s="1">
        <f t="shared" si="0"/>
        <v>10.858499999999999</v>
      </c>
      <c r="P27" s="5">
        <v>0.5</v>
      </c>
      <c r="Q27" s="1">
        <f t="shared" si="1"/>
        <v>22.716999999999999</v>
      </c>
      <c r="R27" s="6">
        <f t="shared" si="2"/>
        <v>370.41583490724821</v>
      </c>
      <c r="S27" s="1">
        <f t="shared" si="3"/>
        <v>159.82113388487349</v>
      </c>
      <c r="T27" s="1">
        <f t="shared" si="7"/>
        <v>10.747848734636023</v>
      </c>
      <c r="U27" s="1">
        <f t="shared" si="4"/>
        <v>293.27178067874286</v>
      </c>
      <c r="V27" s="1">
        <f t="shared" si="8"/>
        <v>19.722302428057105</v>
      </c>
      <c r="W27" s="6">
        <f t="shared" si="5"/>
        <v>351.92613681449143</v>
      </c>
      <c r="X27" s="6">
        <f t="shared" si="6"/>
        <v>23.666762913668528</v>
      </c>
    </row>
    <row r="28" spans="11:24" x14ac:dyDescent="0.35">
      <c r="K28" s="2">
        <v>2004</v>
      </c>
      <c r="L28" s="2">
        <v>22</v>
      </c>
      <c r="M28" s="3">
        <v>10.795</v>
      </c>
      <c r="N28" s="3">
        <v>11.176000000000002</v>
      </c>
      <c r="O28" s="1">
        <f t="shared" si="0"/>
        <v>10.985500000000002</v>
      </c>
      <c r="P28" s="5">
        <v>0.6</v>
      </c>
      <c r="Q28" s="1">
        <f t="shared" si="1"/>
        <v>23.171000000000003</v>
      </c>
      <c r="R28" s="6">
        <f t="shared" si="2"/>
        <v>379.13120354772536</v>
      </c>
      <c r="S28" s="1">
        <f t="shared" si="3"/>
        <v>168.51493219484803</v>
      </c>
      <c r="T28" s="1">
        <f t="shared" si="7"/>
        <v>8.6937983099745395</v>
      </c>
      <c r="U28" s="1">
        <f t="shared" si="4"/>
        <v>309.22490057754612</v>
      </c>
      <c r="V28" s="1">
        <f t="shared" si="8"/>
        <v>15.953119898803266</v>
      </c>
      <c r="W28" s="6">
        <f t="shared" si="5"/>
        <v>371.06988069305532</v>
      </c>
      <c r="X28" s="6">
        <f t="shared" si="6"/>
        <v>19.143743878563917</v>
      </c>
    </row>
    <row r="29" spans="11:24" x14ac:dyDescent="0.35">
      <c r="K29" s="2">
        <v>2005</v>
      </c>
      <c r="L29" s="2">
        <v>23</v>
      </c>
      <c r="M29" s="3">
        <v>10.921999999999999</v>
      </c>
      <c r="N29" s="3">
        <v>11.303000000000001</v>
      </c>
      <c r="O29" s="1">
        <f t="shared" si="0"/>
        <v>11.112500000000001</v>
      </c>
      <c r="P29" s="5">
        <v>0.8</v>
      </c>
      <c r="Q29" s="1">
        <f t="shared" si="1"/>
        <v>23.825000000000003</v>
      </c>
      <c r="R29" s="6">
        <f t="shared" si="2"/>
        <v>387.94791368402173</v>
      </c>
      <c r="S29" s="1">
        <f t="shared" si="3"/>
        <v>181.55003001655402</v>
      </c>
      <c r="T29" s="1">
        <f t="shared" si="7"/>
        <v>13.035097821705989</v>
      </c>
      <c r="U29" s="1">
        <f t="shared" si="4"/>
        <v>333.14430508037663</v>
      </c>
      <c r="V29" s="1">
        <f t="shared" si="8"/>
        <v>23.919404502830503</v>
      </c>
      <c r="W29" s="6">
        <f t="shared" si="5"/>
        <v>399.77316609645192</v>
      </c>
      <c r="X29" s="6">
        <f t="shared" si="6"/>
        <v>28.703285403396603</v>
      </c>
    </row>
    <row r="30" spans="11:24" x14ac:dyDescent="0.35">
      <c r="K30" s="2">
        <v>2006</v>
      </c>
      <c r="L30" s="2">
        <v>24</v>
      </c>
      <c r="M30" s="3">
        <v>11.048999999999999</v>
      </c>
      <c r="N30" s="3">
        <v>11.43</v>
      </c>
      <c r="O30" s="1">
        <f t="shared" si="0"/>
        <v>11.2395</v>
      </c>
      <c r="P30" s="5">
        <v>0.8</v>
      </c>
      <c r="Q30" s="1">
        <f t="shared" si="1"/>
        <v>24.079000000000001</v>
      </c>
      <c r="R30" s="6">
        <f t="shared" si="2"/>
        <v>396.86596531613765</v>
      </c>
      <c r="S30" s="1">
        <f t="shared" si="3"/>
        <v>186.77751319835659</v>
      </c>
      <c r="T30" s="1">
        <f t="shared" si="7"/>
        <v>5.2274831818025689</v>
      </c>
      <c r="U30" s="1">
        <f t="shared" si="4"/>
        <v>342.73673671898433</v>
      </c>
      <c r="V30" s="1">
        <f t="shared" si="8"/>
        <v>9.5924316386077066</v>
      </c>
      <c r="W30" s="6">
        <f t="shared" si="5"/>
        <v>411.28408406278118</v>
      </c>
      <c r="X30" s="6">
        <f t="shared" si="6"/>
        <v>11.510917966329249</v>
      </c>
    </row>
    <row r="31" spans="11:24" x14ac:dyDescent="0.35">
      <c r="K31" s="2">
        <v>2007</v>
      </c>
      <c r="L31" s="2">
        <v>25</v>
      </c>
      <c r="M31" s="3">
        <v>11.303000000000001</v>
      </c>
      <c r="N31" s="3">
        <v>11.557</v>
      </c>
      <c r="O31" s="1">
        <f t="shared" si="0"/>
        <v>11.43</v>
      </c>
      <c r="P31" s="5">
        <v>0.8</v>
      </c>
      <c r="Q31" s="1">
        <f t="shared" si="1"/>
        <v>24.46</v>
      </c>
      <c r="R31" s="6">
        <f t="shared" si="2"/>
        <v>410.4330580689732</v>
      </c>
      <c r="S31" s="1">
        <f t="shared" si="3"/>
        <v>194.79386100660741</v>
      </c>
      <c r="T31" s="1">
        <f>S31-S30</f>
        <v>8.0163478082508277</v>
      </c>
      <c r="U31" s="1">
        <f t="shared" si="4"/>
        <v>357.44673494712458</v>
      </c>
      <c r="V31" s="1">
        <f t="shared" si="8"/>
        <v>14.70999822814025</v>
      </c>
      <c r="W31" s="6">
        <f t="shared" si="5"/>
        <v>428.9360819365495</v>
      </c>
      <c r="X31" s="6">
        <f t="shared" si="6"/>
        <v>17.651997873768302</v>
      </c>
    </row>
    <row r="36" spans="2:16" x14ac:dyDescent="0.35">
      <c r="B36" s="4"/>
    </row>
    <row r="37" spans="2:16" x14ac:dyDescent="0.35">
      <c r="P37" s="5"/>
    </row>
    <row r="38" spans="2:16" x14ac:dyDescent="0.35">
      <c r="P38" s="5"/>
    </row>
    <row r="39" spans="2:16" x14ac:dyDescent="0.35">
      <c r="P39" s="5"/>
    </row>
    <row r="40" spans="2:16" x14ac:dyDescent="0.35">
      <c r="P40" s="5"/>
    </row>
    <row r="41" spans="2:16" x14ac:dyDescent="0.35">
      <c r="P41" s="5"/>
    </row>
    <row r="42" spans="2:16" x14ac:dyDescent="0.35">
      <c r="P42" s="5"/>
    </row>
    <row r="43" spans="2:16" x14ac:dyDescent="0.35">
      <c r="P43" s="5"/>
    </row>
    <row r="44" spans="2:16" x14ac:dyDescent="0.35">
      <c r="P44" s="5"/>
    </row>
    <row r="45" spans="2:16" x14ac:dyDescent="0.35">
      <c r="P45" s="5"/>
    </row>
    <row r="46" spans="2:16" x14ac:dyDescent="0.35">
      <c r="P46" s="5"/>
    </row>
    <row r="47" spans="2:16" x14ac:dyDescent="0.35">
      <c r="P47" s="5"/>
    </row>
    <row r="48" spans="2:16" x14ac:dyDescent="0.35">
      <c r="P48" s="5"/>
    </row>
    <row r="49" spans="16:16" x14ac:dyDescent="0.35">
      <c r="P49" s="5"/>
    </row>
    <row r="50" spans="16:16" x14ac:dyDescent="0.35">
      <c r="P50" s="5"/>
    </row>
    <row r="51" spans="16:16" x14ac:dyDescent="0.35">
      <c r="P51" s="5"/>
    </row>
    <row r="52" spans="16:16" x14ac:dyDescent="0.35">
      <c r="P52" s="5"/>
    </row>
    <row r="53" spans="16:16" x14ac:dyDescent="0.35">
      <c r="P53" s="5"/>
    </row>
    <row r="54" spans="16:16" x14ac:dyDescent="0.35">
      <c r="P54" s="5"/>
    </row>
    <row r="55" spans="16:16" x14ac:dyDescent="0.35">
      <c r="P55" s="5"/>
    </row>
    <row r="56" spans="16:16" x14ac:dyDescent="0.35">
      <c r="P56" s="5"/>
    </row>
    <row r="57" spans="16:16" x14ac:dyDescent="0.35">
      <c r="P57" s="5"/>
    </row>
    <row r="58" spans="16:16" x14ac:dyDescent="0.35">
      <c r="P58" s="5"/>
    </row>
    <row r="59" spans="16:16" x14ac:dyDescent="0.35">
      <c r="P59" s="5"/>
    </row>
    <row r="60" spans="16:16" x14ac:dyDescent="0.35">
      <c r="P60" s="5"/>
    </row>
    <row r="61" spans="16:16" x14ac:dyDescent="0.35">
      <c r="P61" s="5"/>
    </row>
  </sheetData>
  <phoneticPr fontId="2" type="noConversion"/>
  <pageMargins left="0.7" right="0.7" top="0.75" bottom="0.75" header="0.3" footer="0.3"/>
  <pageSetup orientation="portrait" r:id="rId1"/>
  <ignoredErrors>
    <ignoredError sqref="U8:U31" formula="1"/>
    <ignoredError sqref="O7:O31"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20BE-5175-4FB6-9A54-30D64A326C6C}">
  <dimension ref="B1"/>
  <sheetViews>
    <sheetView workbookViewId="0">
      <selection activeCell="P20" sqref="P20"/>
    </sheetView>
  </sheetViews>
  <sheetFormatPr baseColWidth="10" defaultColWidth="8.7265625" defaultRowHeight="14.5" x14ac:dyDescent="0.35"/>
  <cols>
    <col min="2" max="2" width="102" bestFit="1" customWidth="1"/>
  </cols>
  <sheetData>
    <row r="1" spans="2:2" ht="36.5" customHeight="1" x14ac:dyDescent="0.35">
      <c r="B1" s="7" t="s">
        <v>13</v>
      </c>
    </row>
  </sheetData>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Tree ring data</vt:lpstr>
      <vt:lpstr>Allometric Equation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flores</dc:creator>
  <cp:lastModifiedBy>Francisco Flores</cp:lastModifiedBy>
  <cp:lastPrinted>2023-11-29T19:19:37Z</cp:lastPrinted>
  <dcterms:created xsi:type="dcterms:W3CDTF">2022-10-16T12:53:38Z</dcterms:created>
  <dcterms:modified xsi:type="dcterms:W3CDTF">2023-11-30T16:53:38Z</dcterms:modified>
</cp:coreProperties>
</file>